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4065" tabRatio="884" activeTab="1"/>
  </bookViews>
  <sheets>
    <sheet name="SAScodeForModelsAndPrevalences" sheetId="1" r:id="rId1"/>
    <sheet name="CalcsForSummaryAndAdjustedPAFs" sheetId="2" r:id="rId2"/>
    <sheet name="CalcsForAveragePAFs" sheetId="3" r:id="rId3"/>
    <sheet name="PieChartsForMalesAndFemales" sheetId="4" r:id="rId4"/>
  </sheets>
  <definedNames/>
  <calcPr fullCalcOnLoad="1"/>
</workbook>
</file>

<file path=xl/sharedStrings.xml><?xml version="1.0" encoding="utf-8"?>
<sst xmlns="http://schemas.openxmlformats.org/spreadsheetml/2006/main" count="146" uniqueCount="103">
  <si>
    <r>
      <t>p</t>
    </r>
    <r>
      <rPr>
        <b/>
        <vertAlign val="subscript"/>
        <sz val="10"/>
        <color indexed="8"/>
        <rFont val="Arial"/>
        <family val="2"/>
      </rPr>
      <t>j</t>
    </r>
  </si>
  <si>
    <t>Summary PAF =</t>
  </si>
  <si>
    <t>Total Cases =</t>
  </si>
  <si>
    <r>
      <t>Cases</t>
    </r>
    <r>
      <rPr>
        <b/>
        <vertAlign val="subscript"/>
        <sz val="10"/>
        <color indexed="8"/>
        <rFont val="Arial"/>
        <family val="2"/>
      </rPr>
      <t>j</t>
    </r>
  </si>
  <si>
    <t xml:space="preserve">First Sequential PAFs = </t>
  </si>
  <si>
    <r>
      <t>RR</t>
    </r>
    <r>
      <rPr>
        <b/>
        <vertAlign val="subscript"/>
        <sz val="10"/>
        <color indexed="8"/>
        <rFont val="Arial"/>
        <family val="2"/>
      </rPr>
      <t>j          SM,CK,POV</t>
    </r>
  </si>
  <si>
    <r>
      <t>p</t>
    </r>
    <r>
      <rPr>
        <b/>
        <vertAlign val="subscript"/>
        <sz val="10"/>
        <color indexed="8"/>
        <rFont val="Arial"/>
        <family val="2"/>
      </rPr>
      <t>j</t>
    </r>
    <r>
      <rPr>
        <b/>
        <sz val="10"/>
        <color indexed="8"/>
        <rFont val="Arial"/>
        <family val="2"/>
      </rPr>
      <t>/RR</t>
    </r>
    <r>
      <rPr>
        <b/>
        <vertAlign val="subscript"/>
        <sz val="10"/>
        <color indexed="8"/>
        <rFont val="Arial"/>
        <family val="2"/>
      </rPr>
      <t>j          SM,CK,POV</t>
    </r>
  </si>
  <si>
    <t>Intermediate SumPAFs =</t>
  </si>
  <si>
    <t>NoRecPhys</t>
  </si>
  <si>
    <t>sedentry</t>
  </si>
  <si>
    <t>poor</t>
  </si>
  <si>
    <t>&lt;300% FPL</t>
  </si>
  <si>
    <t>&lt;5 days/wk exercise</t>
  </si>
  <si>
    <t>beta       SCR</t>
  </si>
  <si>
    <t>beta      POOR</t>
  </si>
  <si>
    <t>beta    SCR_   POOR</t>
  </si>
  <si>
    <r>
      <t>RR</t>
    </r>
    <r>
      <rPr>
        <b/>
        <vertAlign val="subscript"/>
        <sz val="10"/>
        <color indexed="8"/>
        <rFont val="Arial"/>
        <family val="2"/>
      </rPr>
      <t>j~            SCR</t>
    </r>
  </si>
  <si>
    <t>beta          PA</t>
  </si>
  <si>
    <r>
      <t>RR</t>
    </r>
    <r>
      <rPr>
        <b/>
        <vertAlign val="subscript"/>
        <sz val="10"/>
        <color indexed="8"/>
        <rFont val="Arial"/>
        <family val="2"/>
      </rPr>
      <t>j~            POOR</t>
    </r>
  </si>
  <si>
    <r>
      <t>p</t>
    </r>
    <r>
      <rPr>
        <b/>
        <vertAlign val="subscript"/>
        <sz val="10"/>
        <color indexed="8"/>
        <rFont val="Arial"/>
        <family val="2"/>
      </rPr>
      <t>j</t>
    </r>
    <r>
      <rPr>
        <b/>
        <sz val="10"/>
        <color indexed="8"/>
        <rFont val="Arial"/>
        <family val="2"/>
      </rPr>
      <t>/RR</t>
    </r>
    <r>
      <rPr>
        <b/>
        <vertAlign val="subscript"/>
        <sz val="10"/>
        <color indexed="8"/>
        <rFont val="Arial"/>
        <family val="2"/>
      </rPr>
      <t>j~     PA</t>
    </r>
  </si>
  <si>
    <r>
      <t>p</t>
    </r>
    <r>
      <rPr>
        <b/>
        <vertAlign val="subscript"/>
        <sz val="10"/>
        <color indexed="8"/>
        <rFont val="Arial"/>
        <family val="2"/>
      </rPr>
      <t>j</t>
    </r>
    <r>
      <rPr>
        <b/>
        <sz val="10"/>
        <color indexed="8"/>
        <rFont val="Arial"/>
        <family val="2"/>
      </rPr>
      <t>/RR</t>
    </r>
    <r>
      <rPr>
        <b/>
        <vertAlign val="subscript"/>
        <sz val="10"/>
        <color indexed="8"/>
        <rFont val="Arial"/>
        <family val="2"/>
      </rPr>
      <t>j~    SCR</t>
    </r>
  </si>
  <si>
    <r>
      <t>p</t>
    </r>
    <r>
      <rPr>
        <b/>
        <vertAlign val="subscript"/>
        <sz val="10"/>
        <color indexed="8"/>
        <rFont val="Arial"/>
        <family val="2"/>
      </rPr>
      <t>j</t>
    </r>
    <r>
      <rPr>
        <b/>
        <sz val="10"/>
        <color indexed="8"/>
        <rFont val="Arial"/>
        <family val="2"/>
      </rPr>
      <t>/RR</t>
    </r>
    <r>
      <rPr>
        <b/>
        <vertAlign val="subscript"/>
        <sz val="10"/>
        <color indexed="8"/>
        <rFont val="Arial"/>
        <family val="2"/>
      </rPr>
      <t>j~ POOR</t>
    </r>
  </si>
  <si>
    <r>
      <rPr>
        <b/>
        <sz val="10"/>
        <color indexed="8"/>
        <rFont val="Arial"/>
        <family val="2"/>
      </rPr>
      <t>RR</t>
    </r>
    <r>
      <rPr>
        <b/>
        <vertAlign val="subscript"/>
        <sz val="10"/>
        <color indexed="8"/>
        <rFont val="Arial"/>
        <family val="2"/>
      </rPr>
      <t>j~            PA</t>
    </r>
  </si>
  <si>
    <r>
      <t>RR</t>
    </r>
    <r>
      <rPr>
        <b/>
        <vertAlign val="subscript"/>
        <sz val="10"/>
        <color indexed="8"/>
        <rFont val="Arial"/>
        <family val="2"/>
      </rPr>
      <t>j~         PA andSCR</t>
    </r>
  </si>
  <si>
    <r>
      <t>RR</t>
    </r>
    <r>
      <rPr>
        <b/>
        <vertAlign val="subscript"/>
        <sz val="10"/>
        <color indexed="8"/>
        <rFont val="Arial"/>
        <family val="2"/>
      </rPr>
      <t>j~          SCRandPOOR</t>
    </r>
  </si>
  <si>
    <r>
      <t>RR</t>
    </r>
    <r>
      <rPr>
        <b/>
        <vertAlign val="subscript"/>
        <sz val="10"/>
        <color indexed="8"/>
        <rFont val="Arial"/>
        <family val="2"/>
      </rPr>
      <t>j~          PA andPOOR</t>
    </r>
  </si>
  <si>
    <r>
      <t>p</t>
    </r>
    <r>
      <rPr>
        <b/>
        <vertAlign val="subscript"/>
        <sz val="10"/>
        <color indexed="8"/>
        <rFont val="Arial"/>
        <family val="2"/>
      </rPr>
      <t>j</t>
    </r>
    <r>
      <rPr>
        <b/>
        <sz val="10"/>
        <color indexed="8"/>
        <rFont val="Arial"/>
        <family val="2"/>
      </rPr>
      <t>/RR</t>
    </r>
    <r>
      <rPr>
        <b/>
        <vertAlign val="subscript"/>
        <sz val="10"/>
        <color indexed="8"/>
        <rFont val="Arial"/>
        <family val="2"/>
      </rPr>
      <t>j~       PA andSCR</t>
    </r>
  </si>
  <si>
    <r>
      <t>p</t>
    </r>
    <r>
      <rPr>
        <b/>
        <vertAlign val="subscript"/>
        <sz val="10"/>
        <color indexed="8"/>
        <rFont val="Arial"/>
        <family val="2"/>
      </rPr>
      <t>j</t>
    </r>
    <r>
      <rPr>
        <b/>
        <sz val="10"/>
        <color indexed="8"/>
        <rFont val="Arial"/>
        <family val="2"/>
      </rPr>
      <t>/RR</t>
    </r>
    <r>
      <rPr>
        <b/>
        <vertAlign val="subscript"/>
        <sz val="10"/>
        <color indexed="8"/>
        <rFont val="Arial"/>
        <family val="2"/>
      </rPr>
      <t>j~       SCRandPOOR</t>
    </r>
  </si>
  <si>
    <r>
      <t>p</t>
    </r>
    <r>
      <rPr>
        <b/>
        <vertAlign val="subscript"/>
        <sz val="10"/>
        <color indexed="8"/>
        <rFont val="Arial"/>
        <family val="2"/>
      </rPr>
      <t>j</t>
    </r>
    <r>
      <rPr>
        <b/>
        <sz val="10"/>
        <color indexed="8"/>
        <rFont val="Arial"/>
        <family val="2"/>
      </rPr>
      <t>/RR</t>
    </r>
    <r>
      <rPr>
        <b/>
        <vertAlign val="subscript"/>
        <sz val="10"/>
        <color indexed="8"/>
        <rFont val="Arial"/>
        <family val="2"/>
      </rPr>
      <t>j~       PAandPOOR</t>
    </r>
  </si>
  <si>
    <t>Removal Ordering</t>
  </si>
  <si>
    <t>Summary PAF for Variable of Interest and Any Factors Removed Before it</t>
  </si>
  <si>
    <t>Summary PAF when the Variable of Interest is not part of the Risk System</t>
  </si>
  <si>
    <t>Sequential PAFs</t>
  </si>
  <si>
    <t>Number of sequences sharing this sequential PAF</t>
  </si>
  <si>
    <t>Product of Seq PAF and # Sequences</t>
  </si>
  <si>
    <t>1st</t>
  </si>
  <si>
    <t>2nd</t>
  </si>
  <si>
    <t>3rd</t>
  </si>
  <si>
    <t>Average PAF=</t>
  </si>
  <si>
    <t>PA</t>
  </si>
  <si>
    <t>SCR, PA, POOR</t>
  </si>
  <si>
    <t>POOR, PA, SCR</t>
  </si>
  <si>
    <t>SCR, POOR, PA</t>
  </si>
  <si>
    <t>&lt;5 days PA</t>
  </si>
  <si>
    <t>&gt;2 hrs screen time</t>
  </si>
  <si>
    <t>Sequences with &lt;5 days/wk physical activity as Variable of Interest</t>
  </si>
  <si>
    <t>Sequences with  &gt;2 hours/day screen time as Variable of Interest</t>
  </si>
  <si>
    <t>Sequences with &lt;300% FPL as Variable of Interest</t>
  </si>
  <si>
    <t>SCR</t>
  </si>
  <si>
    <t>PA, SCR, POOR</t>
  </si>
  <si>
    <t>POOR, SCR, PA</t>
  </si>
  <si>
    <t>POOR</t>
  </si>
  <si>
    <t>PA, POOR, SCR</t>
  </si>
  <si>
    <t>Unknown</t>
  </si>
  <si>
    <t>Using the Population Attributable Fraction (PAF) to Assess Overweight/Obesity among African-American Adolescents</t>
  </si>
  <si>
    <t>MCH EPI Training 2012 - Denver, CO</t>
  </si>
  <si>
    <t>Among Males</t>
  </si>
  <si>
    <t>&gt;2 hrs/day screen time</t>
  </si>
  <si>
    <t>title 'Stratified Models for PAFs';</t>
  </si>
  <si>
    <t>proc surveylogistic data=analysis;</t>
  </si>
  <si>
    <t>strata state;</t>
  </si>
  <si>
    <t>cluster idnumr;</t>
  </si>
  <si>
    <t>domain adolblack*male;</t>
  </si>
  <si>
    <t>weight weight_i;</t>
  </si>
  <si>
    <t>model ovwt(ref=last)= poor sedentry norecphys poor*sedentry ;</t>
  </si>
  <si>
    <t>run;</t>
  </si>
  <si>
    <t>proc freq data=analysis;</t>
  </si>
  <si>
    <t>tables norecphys*sedentry*poor/list;</t>
  </si>
  <si>
    <t>where ovwt=1 and adolblack=1 and male=0;</t>
  </si>
  <si>
    <t>format _all_;</t>
  </si>
  <si>
    <t>1 = &lt;5 days/wk</t>
  </si>
  <si>
    <t>0 = 5-7 days/wk</t>
  </si>
  <si>
    <t>Sedentry</t>
  </si>
  <si>
    <t>1 = &gt;2 hrs/day screen time</t>
  </si>
  <si>
    <t>0 = ≤2 hrs/day screen time</t>
  </si>
  <si>
    <t>Poor</t>
  </si>
  <si>
    <t>1 = &lt;300% FPL</t>
  </si>
  <si>
    <r>
      <t xml:space="preserve">0 = </t>
    </r>
    <r>
      <rPr>
        <sz val="10"/>
        <rFont val="Calibri"/>
        <family val="2"/>
      </rPr>
      <t>≥</t>
    </r>
    <r>
      <rPr>
        <sz val="10"/>
        <rFont val="Arial"/>
        <family val="2"/>
      </rPr>
      <t>300% FPL</t>
    </r>
  </si>
  <si>
    <t>Codebook</t>
  </si>
  <si>
    <t>/*obtaining weighted frequencies for each cross-classification of factors*/</t>
  </si>
  <si>
    <t>Freq</t>
  </si>
  <si>
    <t>Analysis of Maximum Likelihood Estimates</t>
  </si>
  <si>
    <t xml:space="preserve">                                                               Standard          Wald</t>
  </si>
  <si>
    <t xml:space="preserve">                            Parameter        DF    Estimate       Error    Chi-Square    Pr &gt; ChiSq</t>
  </si>
  <si>
    <t xml:space="preserve">                            poor              1      0.7884      0.2719        8.4088        0.0037</t>
  </si>
  <si>
    <t xml:space="preserve">                            Intercept        1     -1.1383      0.2360       23.2584        &lt;.0001</t>
  </si>
  <si>
    <t xml:space="preserve">                            sedentry        1      0.7486      0.2816        7.0669        0.0079</t>
  </si>
  <si>
    <t xml:space="preserve">                            NoRecPhys   1      0.1565      0.1531        1.0449        0.3067</t>
  </si>
  <si>
    <t xml:space="preserve">                            poor*sedentry 1     -0.8255      0.3411        5.8562        0.0155</t>
  </si>
  <si>
    <t>Calculations to Produce First Sequential, Intermediate Summary and Summary PAFs from model results and prevalence estimates</t>
  </si>
  <si>
    <t>Model Results and Prevalences from SAS as building blocks for PAFs</t>
  </si>
  <si>
    <t>Calculations to Produce Average PAFs from First Sequential, Intermediate Summary and Summary PAFs on Previous Spreadsheet</t>
  </si>
  <si>
    <t>Charts for Average PAFs by Gender</t>
  </si>
  <si>
    <t>Impact Numbers: (Multiplying avgPAF by number of overweight/obese in population)</t>
  </si>
  <si>
    <t>Interpretation</t>
  </si>
  <si>
    <t>Variable</t>
  </si>
  <si>
    <t>Impact #</t>
  </si>
  <si>
    <t>If all African-American male adolesents exercised vigorously for 20 minutes on 5-7 days per week, we might have seen 95,581 fewer cases of overweight obesity.</t>
  </si>
  <si>
    <t>Phys Act - Males</t>
  </si>
  <si>
    <t>Phys Act - Females</t>
  </si>
  <si>
    <t>Male Results</t>
  </si>
  <si>
    <t>If all African-American female adolesents exercised vigorously for 20 minutes on 5-7 days per week, we might have seen 155,731 fewer cases of overweight obesity.</t>
  </si>
  <si>
    <t>Female Results (from another spreadsheet)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</si>
</sst>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000"/>
    <numFmt numFmtId="170" formatCode="0.0%"/>
    <numFmt numFmtId="171" formatCode="0.0"/>
    <numFmt numFmtId="172" formatCode="_(* #,##0.000_);_(* \(#,##0.000\);_(* &quot;-&quot;??_);_(@_)"/>
    <numFmt numFmtId="173" formatCode="_(* #,##0.0_);_(* \(#,##0.0\);_(* &quot;-&quot;??_);_(@_)"/>
    <numFmt numFmtId="174" formatCode="_(* #,##0_);_(* \(#,##0\);_(* &quot;-&quot;??_);_(@_)"/>
  </numFmts>
  <fonts count="59">
    <font>
      <sz val="10"/>
      <name val="Arial"/>
      <family val="0"/>
    </font>
    <font>
      <b/>
      <sz val="10"/>
      <color indexed="8"/>
      <name val="Arial"/>
      <family val="2"/>
    </font>
    <font>
      <b/>
      <vertAlign val="subscript"/>
      <sz val="10"/>
      <color indexed="8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sz val="10"/>
      <name val="MS Sans Serif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8"/>
      <name val="Arial"/>
      <family val="2"/>
    </font>
    <font>
      <sz val="12"/>
      <color indexed="18"/>
      <name val="Arial"/>
      <family val="2"/>
    </font>
    <font>
      <sz val="10"/>
      <name val="Calibri"/>
      <family val="2"/>
    </font>
    <font>
      <b/>
      <u val="single"/>
      <sz val="10"/>
      <name val="Arial"/>
      <family val="2"/>
    </font>
    <font>
      <b/>
      <sz val="14"/>
      <color indexed="8"/>
      <name val="Calibri"/>
      <family val="2"/>
    </font>
    <font>
      <b/>
      <i/>
      <sz val="10"/>
      <name val="Arial"/>
      <family val="2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2288"/>
      <name val="Arial"/>
      <family val="2"/>
    </font>
    <font>
      <sz val="12"/>
      <color rgb="FF002288"/>
      <name val="Arial"/>
      <family val="2"/>
    </font>
    <font>
      <sz val="10"/>
      <color theme="0" tint="-0.3499799966812134"/>
      <name val="Arial"/>
      <family val="2"/>
    </font>
    <font>
      <b/>
      <sz val="10"/>
      <color theme="0" tint="-0.3499799966812134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33" borderId="0" xfId="0" applyFont="1" applyFill="1" applyBorder="1" applyAlignment="1">
      <alignment horizontal="right" wrapText="1"/>
    </xf>
    <xf numFmtId="0" fontId="4" fillId="0" borderId="0" xfId="0" applyFont="1" applyAlignment="1">
      <alignment/>
    </xf>
    <xf numFmtId="0" fontId="0" fillId="33" borderId="10" xfId="0" applyFont="1" applyFill="1" applyBorder="1" applyAlignment="1">
      <alignment horizontal="right" wrapText="1"/>
    </xf>
    <xf numFmtId="0" fontId="1" fillId="34" borderId="10" xfId="0" applyFont="1" applyFill="1" applyBorder="1" applyAlignment="1">
      <alignment horizontal="center" wrapText="1"/>
    </xf>
    <xf numFmtId="168" fontId="1" fillId="34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/>
    </xf>
    <xf numFmtId="168" fontId="0" fillId="0" borderId="10" xfId="0" applyNumberFormat="1" applyBorder="1" applyAlignment="1">
      <alignment/>
    </xf>
    <xf numFmtId="0" fontId="1" fillId="0" borderId="0" xfId="0" applyFont="1" applyFill="1" applyBorder="1" applyAlignment="1">
      <alignment horizontal="right" wrapText="1"/>
    </xf>
    <xf numFmtId="0" fontId="8" fillId="0" borderId="0" xfId="0" applyFont="1" applyAlignment="1">
      <alignment horizontal="left"/>
    </xf>
    <xf numFmtId="0" fontId="0" fillId="0" borderId="0" xfId="0" applyFill="1" applyBorder="1" applyAlignment="1">
      <alignment/>
    </xf>
    <xf numFmtId="168" fontId="0" fillId="0" borderId="0" xfId="0" applyNumberFormat="1" applyFill="1" applyBorder="1" applyAlignment="1">
      <alignment/>
    </xf>
    <xf numFmtId="0" fontId="9" fillId="0" borderId="0" xfId="0" applyFont="1" applyFill="1" applyBorder="1" applyAlignment="1">
      <alignment/>
    </xf>
    <xf numFmtId="168" fontId="4" fillId="0" borderId="0" xfId="0" applyNumberFormat="1" applyFont="1" applyAlignment="1">
      <alignment/>
    </xf>
    <xf numFmtId="0" fontId="0" fillId="0" borderId="0" xfId="0" applyAlignment="1">
      <alignment/>
    </xf>
    <xf numFmtId="0" fontId="7" fillId="35" borderId="0" xfId="0" applyFont="1" applyFill="1" applyAlignment="1">
      <alignment wrapText="1"/>
    </xf>
    <xf numFmtId="0" fontId="7" fillId="35" borderId="0" xfId="0" applyFont="1" applyFill="1" applyBorder="1" applyAlignment="1">
      <alignment horizontal="right" wrapText="1"/>
    </xf>
    <xf numFmtId="0" fontId="55" fillId="36" borderId="11" xfId="0" applyFont="1" applyFill="1" applyBorder="1" applyAlignment="1">
      <alignment horizontal="center" vertical="top" wrapText="1"/>
    </xf>
    <xf numFmtId="0" fontId="56" fillId="36" borderId="11" xfId="0" applyFont="1" applyFill="1" applyBorder="1" applyAlignment="1">
      <alignment vertical="top" wrapText="1"/>
    </xf>
    <xf numFmtId="0" fontId="55" fillId="36" borderId="12" xfId="0" applyFont="1" applyFill="1" applyBorder="1" applyAlignment="1">
      <alignment horizontal="center" vertical="top" wrapText="1"/>
    </xf>
    <xf numFmtId="0" fontId="55" fillId="36" borderId="13" xfId="0" applyFont="1" applyFill="1" applyBorder="1" applyAlignment="1">
      <alignment horizontal="center" vertical="top" wrapText="1"/>
    </xf>
    <xf numFmtId="0" fontId="55" fillId="36" borderId="14" xfId="0" applyFont="1" applyFill="1" applyBorder="1" applyAlignment="1">
      <alignment horizontal="center" vertical="top" wrapText="1"/>
    </xf>
    <xf numFmtId="0" fontId="56" fillId="36" borderId="14" xfId="0" applyFont="1" applyFill="1" applyBorder="1" applyAlignment="1">
      <alignment vertical="top" wrapText="1"/>
    </xf>
    <xf numFmtId="0" fontId="55" fillId="36" borderId="15" xfId="0" applyFont="1" applyFill="1" applyBorder="1" applyAlignment="1">
      <alignment horizontal="center" vertical="top" wrapText="1"/>
    </xf>
    <xf numFmtId="0" fontId="55" fillId="36" borderId="16" xfId="0" applyFont="1" applyFill="1" applyBorder="1" applyAlignment="1">
      <alignment horizontal="center" vertical="top" wrapText="1"/>
    </xf>
    <xf numFmtId="168" fontId="2" fillId="34" borderId="10" xfId="0" applyNumberFormat="1" applyFont="1" applyFill="1" applyBorder="1" applyAlignment="1">
      <alignment horizontal="center" wrapText="1"/>
    </xf>
    <xf numFmtId="0" fontId="4" fillId="37" borderId="10" xfId="0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169" fontId="10" fillId="0" borderId="10" xfId="0" applyNumberFormat="1" applyFont="1" applyBorder="1" applyAlignment="1">
      <alignment wrapText="1"/>
    </xf>
    <xf numFmtId="169" fontId="0" fillId="0" borderId="10" xfId="0" applyNumberFormat="1" applyBorder="1" applyAlignment="1">
      <alignment/>
    </xf>
    <xf numFmtId="168" fontId="1" fillId="0" borderId="0" xfId="0" applyNumberFormat="1" applyFont="1" applyFill="1" applyBorder="1" applyAlignment="1">
      <alignment horizontal="center" wrapText="1"/>
    </xf>
    <xf numFmtId="0" fontId="0" fillId="0" borderId="10" xfId="0" applyFont="1" applyBorder="1" applyAlignment="1">
      <alignment/>
    </xf>
    <xf numFmtId="169" fontId="0" fillId="0" borderId="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10" fillId="37" borderId="0" xfId="0" applyFont="1" applyFill="1" applyAlignment="1">
      <alignment horizontal="right"/>
    </xf>
    <xf numFmtId="0" fontId="10" fillId="37" borderId="0" xfId="0" applyFont="1" applyFill="1" applyAlignment="1">
      <alignment/>
    </xf>
    <xf numFmtId="169" fontId="10" fillId="37" borderId="0" xfId="0" applyNumberFormat="1" applyFont="1" applyFill="1" applyAlignment="1">
      <alignment/>
    </xf>
    <xf numFmtId="169" fontId="7" fillId="0" borderId="0" xfId="0" applyNumberFormat="1" applyFont="1" applyFill="1" applyBorder="1" applyAlignment="1">
      <alignment/>
    </xf>
    <xf numFmtId="0" fontId="4" fillId="38" borderId="10" xfId="0" applyFont="1" applyFill="1" applyBorder="1" applyAlignment="1">
      <alignment wrapText="1"/>
    </xf>
    <xf numFmtId="0" fontId="10" fillId="39" borderId="0" xfId="0" applyFont="1" applyFill="1" applyAlignment="1">
      <alignment horizontal="right"/>
    </xf>
    <xf numFmtId="0" fontId="10" fillId="39" borderId="0" xfId="0" applyFont="1" applyFill="1" applyAlignment="1">
      <alignment/>
    </xf>
    <xf numFmtId="169" fontId="10" fillId="39" borderId="0" xfId="0" applyNumberFormat="1" applyFont="1" applyFill="1" applyAlignment="1">
      <alignment/>
    </xf>
    <xf numFmtId="0" fontId="4" fillId="4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10" fillId="17" borderId="0" xfId="0" applyFont="1" applyFill="1" applyAlignment="1">
      <alignment horizontal="right"/>
    </xf>
    <xf numFmtId="0" fontId="4" fillId="17" borderId="0" xfId="0" applyFont="1" applyFill="1" applyAlignment="1">
      <alignment/>
    </xf>
    <xf numFmtId="169" fontId="0" fillId="0" borderId="0" xfId="0" applyNumberFormat="1" applyAlignment="1">
      <alignment/>
    </xf>
    <xf numFmtId="0" fontId="0" fillId="0" borderId="0" xfId="0" applyFont="1" applyAlignment="1">
      <alignment/>
    </xf>
    <xf numFmtId="0" fontId="55" fillId="36" borderId="17" xfId="0" applyFont="1" applyFill="1" applyBorder="1" applyAlignment="1">
      <alignment horizontal="center" vertical="top" wrapText="1"/>
    </xf>
    <xf numFmtId="0" fontId="55" fillId="36" borderId="18" xfId="0" applyFont="1" applyFill="1" applyBorder="1" applyAlignment="1">
      <alignment horizontal="center" vertical="top" wrapText="1"/>
    </xf>
    <xf numFmtId="0" fontId="55" fillId="36" borderId="19" xfId="0" applyFont="1" applyFill="1" applyBorder="1" applyAlignment="1">
      <alignment horizontal="center" vertical="top" wrapText="1"/>
    </xf>
    <xf numFmtId="0" fontId="55" fillId="36" borderId="20" xfId="0" applyFont="1" applyFill="1" applyBorder="1" applyAlignment="1">
      <alignment horizontal="center" vertical="top" wrapText="1"/>
    </xf>
    <xf numFmtId="168" fontId="7" fillId="41" borderId="21" xfId="0" applyNumberFormat="1" applyFont="1" applyFill="1" applyBorder="1" applyAlignment="1">
      <alignment horizontal="right" wrapText="1"/>
    </xf>
    <xf numFmtId="0" fontId="7" fillId="35" borderId="0" xfId="0" applyFont="1" applyFill="1" applyBorder="1" applyAlignment="1">
      <alignment horizontal="center"/>
    </xf>
    <xf numFmtId="0" fontId="7" fillId="41" borderId="21" xfId="0" applyFont="1" applyFill="1" applyBorder="1" applyAlignment="1">
      <alignment horizontal="right"/>
    </xf>
    <xf numFmtId="169" fontId="1" fillId="0" borderId="0" xfId="0" applyNumberFormat="1" applyFont="1" applyFill="1" applyBorder="1" applyAlignment="1">
      <alignment horizontal="center" wrapText="1"/>
    </xf>
    <xf numFmtId="168" fontId="7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33" fillId="0" borderId="0" xfId="0" applyFont="1" applyAlignment="1">
      <alignment/>
    </xf>
    <xf numFmtId="169" fontId="4" fillId="0" borderId="0" xfId="0" applyNumberFormat="1" applyFont="1" applyAlignment="1">
      <alignment/>
    </xf>
    <xf numFmtId="0" fontId="56" fillId="36" borderId="16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57" fillId="0" borderId="0" xfId="0" applyFont="1" applyAlignment="1">
      <alignment/>
    </xf>
    <xf numFmtId="0" fontId="57" fillId="0" borderId="0" xfId="0" applyFont="1" applyFill="1" applyBorder="1" applyAlignment="1">
      <alignment/>
    </xf>
    <xf numFmtId="0" fontId="58" fillId="0" borderId="0" xfId="0" applyFont="1" applyFill="1" applyBorder="1" applyAlignment="1">
      <alignment horizontal="left"/>
    </xf>
    <xf numFmtId="0" fontId="58" fillId="0" borderId="0" xfId="0" applyFont="1" applyFill="1" applyBorder="1" applyAlignment="1">
      <alignment horizontal="center" wrapText="1"/>
    </xf>
    <xf numFmtId="0" fontId="57" fillId="0" borderId="0" xfId="0" applyFont="1" applyFill="1" applyBorder="1" applyAlignment="1">
      <alignment horizontal="right" wrapText="1"/>
    </xf>
    <xf numFmtId="174" fontId="0" fillId="0" borderId="0" xfId="42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Average PAFs for Factors Related to Overweight/Obesity among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African-American Adolescent Males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9425"/>
          <c:y val="0.288"/>
          <c:w val="0.3555"/>
          <c:h val="0.703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(CalcsForAveragePAFs!$E$11,CalcsForAveragePAFs!$E$17,CalcsForAveragePAFs!$E$23,CalcsForAveragePAFs!$E$26)</c:f>
              <c:strCache>
                <c:ptCount val="4"/>
                <c:pt idx="0">
                  <c:v>&lt;5 days PA</c:v>
                </c:pt>
                <c:pt idx="1">
                  <c:v>&gt;2 hrs screen time</c:v>
                </c:pt>
                <c:pt idx="2">
                  <c:v>&lt;300% FPL</c:v>
                </c:pt>
                <c:pt idx="3">
                  <c:v>Unknown</c:v>
                </c:pt>
              </c:strCache>
            </c:strRef>
          </c:cat>
          <c:val>
            <c:numRef>
              <c:f>(CalcsForAveragePAFs!$G$11,CalcsForAveragePAFs!$G$17,CalcsForAveragePAFs!$G$23,CalcsForAveragePAFs!$G$26)</c:f>
              <c:numCache>
                <c:ptCount val="4"/>
                <c:pt idx="0">
                  <c:v>0.145617243779079</c:v>
                </c:pt>
                <c:pt idx="1">
                  <c:v>0.15881071074239814</c:v>
                </c:pt>
                <c:pt idx="2">
                  <c:v>0.21501566123313234</c:v>
                </c:pt>
                <c:pt idx="3">
                  <c:v>0.4805563842453905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45"/>
          <c:y val="0.41225"/>
          <c:w val="0.3055"/>
          <c:h val="0.38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Average PAFs for Factors Related to Overweight/Obesity among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African-American Adolescent Females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65"/>
          <c:y val="0.288"/>
          <c:w val="0.417"/>
          <c:h val="0.703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(CalcsForAveragePAFs!$E$11,CalcsForAveragePAFs!$E$17,CalcsForAveragePAFs!$E$23,CalcsForAveragePAFs!$E$26)</c:f>
              <c:strCache>
                <c:ptCount val="4"/>
                <c:pt idx="0">
                  <c:v>&lt;5 days PA</c:v>
                </c:pt>
                <c:pt idx="1">
                  <c:v>&gt;2 hrs screen time</c:v>
                </c:pt>
                <c:pt idx="2">
                  <c:v>&lt;300% FPL</c:v>
                </c:pt>
                <c:pt idx="3">
                  <c:v>Unknown</c:v>
                </c:pt>
              </c:strCache>
            </c:strRef>
          </c:cat>
          <c:val>
            <c:numRef>
              <c:f>(CalcsForAveragePAFs!$H$11,CalcsForAveragePAFs!$H$17,CalcsForAveragePAFs!$H$23,CalcsForAveragePAFs!$H$26)</c:f>
              <c:numCache>
                <c:ptCount val="4"/>
                <c:pt idx="0">
                  <c:v>0.22691863790337655</c:v>
                </c:pt>
                <c:pt idx="1">
                  <c:v>0.20141249441956235</c:v>
                </c:pt>
                <c:pt idx="2">
                  <c:v>0.30001657472021387</c:v>
                </c:pt>
                <c:pt idx="3">
                  <c:v>0.27165229295684723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425"/>
          <c:y val="0.41225"/>
          <c:w val="0.30575"/>
          <c:h val="0.38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7</xdr:col>
      <xdr:colOff>304800</xdr:colOff>
      <xdr:row>21</xdr:row>
      <xdr:rowOff>152400</xdr:rowOff>
    </xdr:to>
    <xdr:graphicFrame>
      <xdr:nvGraphicFramePr>
        <xdr:cNvPr id="1" name="Chart 4"/>
        <xdr:cNvGraphicFramePr/>
      </xdr:nvGraphicFramePr>
      <xdr:xfrm>
        <a:off x="0" y="1000125"/>
        <a:ext cx="53530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5</xdr:row>
      <xdr:rowOff>0</xdr:rowOff>
    </xdr:from>
    <xdr:to>
      <xdr:col>15</xdr:col>
      <xdr:colOff>304800</xdr:colOff>
      <xdr:row>21</xdr:row>
      <xdr:rowOff>152400</xdr:rowOff>
    </xdr:to>
    <xdr:graphicFrame>
      <xdr:nvGraphicFramePr>
        <xdr:cNvPr id="2" name="Chart 4"/>
        <xdr:cNvGraphicFramePr/>
      </xdr:nvGraphicFramePr>
      <xdr:xfrm>
        <a:off x="5657850" y="100012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G29" sqref="G29"/>
    </sheetView>
  </sheetViews>
  <sheetFormatPr defaultColWidth="9.140625" defaultRowHeight="12.75"/>
  <cols>
    <col min="1" max="1" width="14.8515625" style="0" customWidth="1"/>
    <col min="2" max="2" width="13.8515625" style="0" customWidth="1"/>
  </cols>
  <sheetData>
    <row r="1" ht="15.75">
      <c r="A1" s="58" t="s">
        <v>55</v>
      </c>
    </row>
    <row r="2" spans="1:8" ht="15.75">
      <c r="A2" s="9" t="s">
        <v>54</v>
      </c>
      <c r="B2" s="12"/>
      <c r="C2" s="12"/>
      <c r="D2" s="12"/>
      <c r="E2" s="12"/>
      <c r="F2" s="12"/>
      <c r="G2" s="12"/>
      <c r="H2" s="11"/>
    </row>
    <row r="3" spans="1:8" ht="15.75">
      <c r="A3" s="9" t="s">
        <v>56</v>
      </c>
      <c r="B3" s="12"/>
      <c r="C3" s="12"/>
      <c r="D3" s="12"/>
      <c r="E3" s="12"/>
      <c r="F3" s="12"/>
      <c r="G3" s="12"/>
      <c r="H3" s="11"/>
    </row>
    <row r="4" spans="1:8" ht="15.75">
      <c r="A4" s="9" t="s">
        <v>90</v>
      </c>
      <c r="B4" s="12"/>
      <c r="C4" s="12"/>
      <c r="D4" s="12"/>
      <c r="E4" s="12"/>
      <c r="F4" s="12"/>
      <c r="G4" s="12"/>
      <c r="H4" s="11"/>
    </row>
    <row r="5" spans="1:9" ht="15.75">
      <c r="A5" s="9"/>
      <c r="B5" s="12"/>
      <c r="C5" s="12"/>
      <c r="D5" s="12"/>
      <c r="E5" s="12"/>
      <c r="F5" s="12"/>
      <c r="H5" s="11"/>
      <c r="I5" s="59" t="s">
        <v>78</v>
      </c>
    </row>
    <row r="6" spans="1:9" ht="12.75">
      <c r="A6" s="2" t="s">
        <v>58</v>
      </c>
      <c r="I6" s="2" t="s">
        <v>8</v>
      </c>
    </row>
    <row r="7" spans="1:9" ht="12.75">
      <c r="A7" t="s">
        <v>59</v>
      </c>
      <c r="I7" s="48" t="s">
        <v>70</v>
      </c>
    </row>
    <row r="8" spans="1:9" ht="12.75">
      <c r="A8" t="s">
        <v>60</v>
      </c>
      <c r="I8" s="48" t="s">
        <v>71</v>
      </c>
    </row>
    <row r="9" ht="12.75">
      <c r="A9" t="s">
        <v>61</v>
      </c>
    </row>
    <row r="10" spans="1:9" ht="12.75">
      <c r="A10" t="s">
        <v>62</v>
      </c>
      <c r="I10" s="2" t="s">
        <v>72</v>
      </c>
    </row>
    <row r="11" spans="1:9" ht="12.75">
      <c r="A11" t="s">
        <v>63</v>
      </c>
      <c r="I11" s="48" t="s">
        <v>73</v>
      </c>
    </row>
    <row r="12" spans="1:9" ht="12.75">
      <c r="A12" t="s">
        <v>64</v>
      </c>
      <c r="I12" s="48" t="s">
        <v>74</v>
      </c>
    </row>
    <row r="13" spans="1:9" ht="12.75">
      <c r="A13" t="s">
        <v>65</v>
      </c>
      <c r="I13" s="48"/>
    </row>
    <row r="14" ht="12.75">
      <c r="I14" s="2" t="s">
        <v>75</v>
      </c>
    </row>
    <row r="15" spans="1:9" ht="12.75">
      <c r="A15" t="s">
        <v>81</v>
      </c>
      <c r="I15" s="48" t="s">
        <v>76</v>
      </c>
    </row>
    <row r="16" spans="1:9" ht="12.75">
      <c r="A16" t="s">
        <v>82</v>
      </c>
      <c r="I16" s="48" t="s">
        <v>77</v>
      </c>
    </row>
    <row r="17" ht="12.75">
      <c r="A17" s="14" t="s">
        <v>83</v>
      </c>
    </row>
    <row r="18" ht="12.75">
      <c r="A18" s="14"/>
    </row>
    <row r="19" ht="12.75">
      <c r="A19" s="62" t="s">
        <v>85</v>
      </c>
    </row>
    <row r="20" ht="12.75">
      <c r="A20" s="14" t="s">
        <v>84</v>
      </c>
    </row>
    <row r="21" ht="12.75">
      <c r="A21" s="62" t="s">
        <v>86</v>
      </c>
    </row>
    <row r="22" ht="12.75">
      <c r="A22" s="62" t="s">
        <v>87</v>
      </c>
    </row>
    <row r="23" ht="12.75">
      <c r="A23" s="62" t="s">
        <v>88</v>
      </c>
    </row>
    <row r="25" s="2" customFormat="1" ht="12.75">
      <c r="A25" s="2" t="s">
        <v>79</v>
      </c>
    </row>
    <row r="26" ht="12.75">
      <c r="A26" t="s">
        <v>66</v>
      </c>
    </row>
    <row r="27" ht="12.75">
      <c r="A27" t="s">
        <v>67</v>
      </c>
    </row>
    <row r="28" ht="12.75">
      <c r="A28" t="s">
        <v>63</v>
      </c>
    </row>
    <row r="29" ht="12.75">
      <c r="A29" t="s">
        <v>68</v>
      </c>
    </row>
    <row r="30" ht="12.75">
      <c r="A30" t="s">
        <v>69</v>
      </c>
    </row>
    <row r="31" ht="12.75">
      <c r="A31" t="s">
        <v>65</v>
      </c>
    </row>
    <row r="32" ht="13.5" thickBot="1"/>
    <row r="33" spans="1:4" ht="12.75">
      <c r="A33" s="49" t="s">
        <v>8</v>
      </c>
      <c r="B33" s="51" t="s">
        <v>9</v>
      </c>
      <c r="C33" s="51" t="s">
        <v>10</v>
      </c>
      <c r="D33" s="51" t="s">
        <v>80</v>
      </c>
    </row>
    <row r="34" spans="1:4" ht="13.5" thickBot="1">
      <c r="A34" s="50"/>
      <c r="B34" s="52"/>
      <c r="C34" s="52"/>
      <c r="D34" s="52"/>
    </row>
    <row r="35" spans="1:4" ht="15.75">
      <c r="A35" s="19">
        <v>0</v>
      </c>
      <c r="B35" s="17">
        <v>0</v>
      </c>
      <c r="C35" s="17">
        <v>0</v>
      </c>
      <c r="D35" s="61">
        <v>24199.54</v>
      </c>
    </row>
    <row r="36" spans="1:4" ht="15.75">
      <c r="A36" s="19">
        <v>0</v>
      </c>
      <c r="B36" s="17">
        <v>0</v>
      </c>
      <c r="C36" s="17">
        <v>1</v>
      </c>
      <c r="D36" s="18">
        <v>94873.72</v>
      </c>
    </row>
    <row r="37" spans="1:4" ht="15.75">
      <c r="A37" s="19">
        <v>0</v>
      </c>
      <c r="B37" s="17">
        <v>1</v>
      </c>
      <c r="C37" s="17">
        <v>0</v>
      </c>
      <c r="D37" s="18">
        <v>60873.89</v>
      </c>
    </row>
    <row r="38" spans="1:4" ht="15.75">
      <c r="A38" s="19">
        <v>0</v>
      </c>
      <c r="B38" s="17">
        <v>1</v>
      </c>
      <c r="C38" s="17">
        <v>1</v>
      </c>
      <c r="D38" s="18">
        <v>160247.8</v>
      </c>
    </row>
    <row r="39" spans="1:4" ht="15.75">
      <c r="A39" s="19">
        <v>1</v>
      </c>
      <c r="B39" s="17">
        <v>0</v>
      </c>
      <c r="C39" s="17">
        <v>0</v>
      </c>
      <c r="D39" s="18">
        <v>25230.88</v>
      </c>
    </row>
    <row r="40" spans="1:4" ht="15.75">
      <c r="A40" s="19">
        <v>1</v>
      </c>
      <c r="B40" s="17">
        <v>0</v>
      </c>
      <c r="C40" s="17">
        <v>1</v>
      </c>
      <c r="D40" s="18">
        <v>72982.07</v>
      </c>
    </row>
    <row r="41" spans="1:4" ht="15.75">
      <c r="A41" s="19">
        <v>1</v>
      </c>
      <c r="B41" s="17">
        <v>1</v>
      </c>
      <c r="C41" s="17">
        <v>0</v>
      </c>
      <c r="D41" s="18">
        <v>59706.46</v>
      </c>
    </row>
    <row r="42" spans="1:4" ht="16.5" thickBot="1">
      <c r="A42" s="20">
        <v>1</v>
      </c>
      <c r="B42" s="21">
        <v>1</v>
      </c>
      <c r="C42" s="21">
        <v>1</v>
      </c>
      <c r="D42" s="22">
        <v>156548.3</v>
      </c>
    </row>
  </sheetData>
  <sheetProtection/>
  <mergeCells count="4">
    <mergeCell ref="A33:A34"/>
    <mergeCell ref="B33:B34"/>
    <mergeCell ref="C33:C34"/>
    <mergeCell ref="D33:D3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PageLayoutView="0" workbookViewId="0" topLeftCell="A1">
      <selection activeCell="A6" sqref="A6:IV6"/>
    </sheetView>
  </sheetViews>
  <sheetFormatPr defaultColWidth="9.140625" defaultRowHeight="12.75"/>
  <cols>
    <col min="1" max="1" width="9.421875" style="0" customWidth="1"/>
    <col min="2" max="2" width="8.7109375" style="0" customWidth="1"/>
    <col min="3" max="3" width="7.8515625" style="0" customWidth="1"/>
    <col min="4" max="4" width="10.421875" style="0" customWidth="1"/>
    <col min="5" max="5" width="8.140625" style="0" customWidth="1"/>
    <col min="6" max="6" width="6.7109375" style="0" customWidth="1"/>
    <col min="7" max="7" width="6.140625" style="0" customWidth="1"/>
    <col min="8" max="8" width="8.28125" style="0" customWidth="1"/>
    <col min="9" max="9" width="9.8515625" style="0" customWidth="1"/>
    <col min="10" max="10" width="9.28125" style="0" customWidth="1"/>
    <col min="11" max="11" width="8.28125" style="0" customWidth="1"/>
    <col min="12" max="12" width="10.421875" style="0" customWidth="1"/>
    <col min="13" max="13" width="8.7109375" style="0" customWidth="1"/>
    <col min="14" max="14" width="9.7109375" style="0" customWidth="1"/>
    <col min="15" max="15" width="9.28125" style="0" customWidth="1"/>
    <col min="16" max="16" width="8.7109375" style="0" customWidth="1"/>
    <col min="17" max="17" width="8.140625" style="0" customWidth="1"/>
    <col min="18" max="19" width="8.7109375" style="0" customWidth="1"/>
  </cols>
  <sheetData>
    <row r="1" ht="15.75">
      <c r="A1" s="58" t="s">
        <v>55</v>
      </c>
    </row>
    <row r="2" spans="1:17" ht="15.75">
      <c r="A2" s="9" t="s">
        <v>54</v>
      </c>
      <c r="B2" s="12"/>
      <c r="C2" s="12"/>
      <c r="D2" s="12"/>
      <c r="E2" s="12"/>
      <c r="F2" s="12"/>
      <c r="G2" s="12"/>
      <c r="H2" s="12"/>
      <c r="I2" s="12"/>
      <c r="J2" s="10"/>
      <c r="K2" s="10"/>
      <c r="L2" s="11"/>
      <c r="M2" s="10"/>
      <c r="N2" s="11"/>
      <c r="O2" s="11"/>
      <c r="P2" s="11"/>
      <c r="Q2" s="11"/>
    </row>
    <row r="3" spans="1:17" ht="15.75">
      <c r="A3" s="9" t="s">
        <v>56</v>
      </c>
      <c r="B3" s="12"/>
      <c r="C3" s="12"/>
      <c r="D3" s="12"/>
      <c r="E3" s="12"/>
      <c r="F3" s="12"/>
      <c r="G3" s="12"/>
      <c r="H3" s="12"/>
      <c r="I3" s="12"/>
      <c r="J3" s="10"/>
      <c r="K3" s="10"/>
      <c r="L3" s="11"/>
      <c r="M3" s="10"/>
      <c r="N3" s="11"/>
      <c r="O3" s="11"/>
      <c r="P3" s="11"/>
      <c r="Q3" s="11"/>
    </row>
    <row r="4" spans="1:17" ht="15.75">
      <c r="A4" s="9" t="s">
        <v>89</v>
      </c>
      <c r="B4" s="12"/>
      <c r="C4" s="12"/>
      <c r="D4" s="12"/>
      <c r="E4" s="12"/>
      <c r="F4" s="12"/>
      <c r="G4" s="12"/>
      <c r="H4" s="12"/>
      <c r="I4" s="12"/>
      <c r="J4" s="10"/>
      <c r="K4" s="10"/>
      <c r="L4" s="11"/>
      <c r="M4" s="10"/>
      <c r="N4" s="11"/>
      <c r="O4" s="11"/>
      <c r="P4" s="11"/>
      <c r="Q4" s="11"/>
    </row>
    <row r="5" spans="1:17" ht="12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1"/>
      <c r="M5" s="10"/>
      <c r="N5" s="11"/>
      <c r="O5" s="11"/>
      <c r="P5" s="11"/>
      <c r="Q5" s="11"/>
    </row>
    <row r="6" spans="1:15" ht="41.25" customHeight="1" thickBot="1">
      <c r="A6" s="4" t="s">
        <v>12</v>
      </c>
      <c r="B6" s="4" t="s">
        <v>57</v>
      </c>
      <c r="C6" s="4" t="s">
        <v>11</v>
      </c>
      <c r="D6" s="4" t="s">
        <v>3</v>
      </c>
      <c r="E6" s="4" t="s">
        <v>17</v>
      </c>
      <c r="F6" s="4" t="s">
        <v>13</v>
      </c>
      <c r="G6" s="4" t="s">
        <v>14</v>
      </c>
      <c r="H6" s="4" t="s">
        <v>15</v>
      </c>
      <c r="I6" s="25" t="s">
        <v>22</v>
      </c>
      <c r="J6" s="5" t="s">
        <v>16</v>
      </c>
      <c r="K6" s="5" t="s">
        <v>18</v>
      </c>
      <c r="L6" s="5" t="s">
        <v>0</v>
      </c>
      <c r="M6" s="5" t="s">
        <v>19</v>
      </c>
      <c r="N6" s="5" t="s">
        <v>20</v>
      </c>
      <c r="O6" s="5" t="s">
        <v>21</v>
      </c>
    </row>
    <row r="7" spans="1:15" ht="15.75">
      <c r="A7" s="23">
        <v>0</v>
      </c>
      <c r="B7" s="24">
        <v>0</v>
      </c>
      <c r="C7" s="24">
        <v>0</v>
      </c>
      <c r="D7" s="18">
        <v>24199.54</v>
      </c>
      <c r="E7" s="3">
        <v>0.1565</v>
      </c>
      <c r="F7" s="3">
        <v>0.7486</v>
      </c>
      <c r="G7" s="3">
        <v>0.7884</v>
      </c>
      <c r="H7" s="3">
        <v>-0.8255</v>
      </c>
      <c r="I7" s="7">
        <f>EXP((A7*E7))</f>
        <v>1</v>
      </c>
      <c r="J7" s="7">
        <f>EXP((B7*F7)+(B7*C7*H7))</f>
        <v>1</v>
      </c>
      <c r="K7" s="7">
        <f>EXP((C7*G7)+(B7*C7*H7))</f>
        <v>1</v>
      </c>
      <c r="L7" s="7">
        <f>D7/$D$15</f>
        <v>0.03696490036563258</v>
      </c>
      <c r="M7" s="7">
        <f aca="true" t="shared" si="0" ref="M7:M14">L7/I7</f>
        <v>0.03696490036563258</v>
      </c>
      <c r="N7" s="7">
        <f aca="true" t="shared" si="1" ref="N7:N14">L7/J7</f>
        <v>0.03696490036563258</v>
      </c>
      <c r="O7" s="7">
        <f>L7/K7</f>
        <v>0.03696490036563258</v>
      </c>
    </row>
    <row r="8" spans="1:15" ht="15.75">
      <c r="A8" s="19">
        <v>0</v>
      </c>
      <c r="B8" s="17">
        <v>0</v>
      </c>
      <c r="C8" s="17">
        <v>1</v>
      </c>
      <c r="D8" s="18">
        <v>94873.72</v>
      </c>
      <c r="E8" s="3">
        <v>0.1565</v>
      </c>
      <c r="F8" s="3">
        <v>0.7486</v>
      </c>
      <c r="G8" s="3">
        <v>0.7884</v>
      </c>
      <c r="H8" s="3">
        <v>-0.8255</v>
      </c>
      <c r="I8" s="7">
        <f aca="true" t="shared" si="2" ref="I8:I14">EXP((A8*E8))</f>
        <v>1</v>
      </c>
      <c r="J8" s="7">
        <f aca="true" t="shared" si="3" ref="J8:J14">EXP((B8*F8)+(B8*C8*H8))</f>
        <v>1</v>
      </c>
      <c r="K8" s="7">
        <f aca="true" t="shared" si="4" ref="K8:K14">EXP((C8*G8)+(B8*C8*H8))</f>
        <v>2.199873810817769</v>
      </c>
      <c r="L8" s="7">
        <f aca="true" t="shared" si="5" ref="L8:L14">D8/$D$15</f>
        <v>0.14492001117033312</v>
      </c>
      <c r="M8" s="7">
        <f t="shared" si="0"/>
        <v>0.14492001117033312</v>
      </c>
      <c r="N8" s="7">
        <f t="shared" si="1"/>
        <v>0.14492001117033312</v>
      </c>
      <c r="O8" s="7">
        <f aca="true" t="shared" si="6" ref="O8:O14">L8/K8</f>
        <v>0.06587651094244416</v>
      </c>
    </row>
    <row r="9" spans="1:15" ht="15.75">
      <c r="A9" s="19">
        <v>0</v>
      </c>
      <c r="B9" s="17">
        <v>1</v>
      </c>
      <c r="C9" s="17">
        <v>0</v>
      </c>
      <c r="D9" s="18">
        <v>60873.89</v>
      </c>
      <c r="E9" s="3">
        <v>0.1565</v>
      </c>
      <c r="F9" s="3">
        <v>0.7486</v>
      </c>
      <c r="G9" s="3">
        <v>0.7884</v>
      </c>
      <c r="H9" s="3">
        <v>-0.8255</v>
      </c>
      <c r="I9" s="7">
        <f t="shared" si="2"/>
        <v>1</v>
      </c>
      <c r="J9" s="7">
        <f t="shared" si="3"/>
        <v>2.1140382902815973</v>
      </c>
      <c r="K9" s="7">
        <f t="shared" si="4"/>
        <v>1</v>
      </c>
      <c r="L9" s="7">
        <f t="shared" si="5"/>
        <v>0.0929851261105987</v>
      </c>
      <c r="M9" s="7">
        <f t="shared" si="0"/>
        <v>0.0929851261105987</v>
      </c>
      <c r="N9" s="7">
        <f t="shared" si="1"/>
        <v>0.04398459883061662</v>
      </c>
      <c r="O9" s="7">
        <f t="shared" si="6"/>
        <v>0.0929851261105987</v>
      </c>
    </row>
    <row r="10" spans="1:15" ht="15.75">
      <c r="A10" s="19">
        <v>0</v>
      </c>
      <c r="B10" s="17">
        <v>1</v>
      </c>
      <c r="C10" s="17">
        <v>1</v>
      </c>
      <c r="D10" s="18">
        <v>160247.8</v>
      </c>
      <c r="E10" s="3">
        <v>0.1565</v>
      </c>
      <c r="F10" s="3">
        <v>0.7486</v>
      </c>
      <c r="G10" s="3">
        <v>0.7884</v>
      </c>
      <c r="H10" s="3">
        <v>-0.8255</v>
      </c>
      <c r="I10" s="7">
        <f t="shared" si="2"/>
        <v>1</v>
      </c>
      <c r="J10" s="7">
        <f t="shared" si="3"/>
        <v>0.9259824472214596</v>
      </c>
      <c r="K10" s="7">
        <f t="shared" si="4"/>
        <v>0.9635797725537386</v>
      </c>
      <c r="L10" s="7">
        <f t="shared" si="5"/>
        <v>0.24477919666290418</v>
      </c>
      <c r="M10" s="7">
        <f t="shared" si="0"/>
        <v>0.24477919666290418</v>
      </c>
      <c r="N10" s="7">
        <f t="shared" si="1"/>
        <v>0.26434539596014867</v>
      </c>
      <c r="O10" s="7">
        <f t="shared" si="6"/>
        <v>0.2540310658599394</v>
      </c>
    </row>
    <row r="11" spans="1:15" ht="15.75">
      <c r="A11" s="19">
        <v>1</v>
      </c>
      <c r="B11" s="17">
        <v>0</v>
      </c>
      <c r="C11" s="17">
        <v>0</v>
      </c>
      <c r="D11" s="18">
        <v>25230.88</v>
      </c>
      <c r="E11" s="3">
        <v>0.1565</v>
      </c>
      <c r="F11" s="3">
        <v>0.7486</v>
      </c>
      <c r="G11" s="3">
        <v>0.7884</v>
      </c>
      <c r="H11" s="3">
        <v>-0.8255</v>
      </c>
      <c r="I11" s="7">
        <f>EXP((A11*E11))</f>
        <v>1.169410762319043</v>
      </c>
      <c r="J11" s="7">
        <f t="shared" si="3"/>
        <v>1</v>
      </c>
      <c r="K11" s="7">
        <f t="shared" si="4"/>
        <v>1</v>
      </c>
      <c r="L11" s="7">
        <f t="shared" si="5"/>
        <v>0.038540276605969856</v>
      </c>
      <c r="M11" s="7">
        <f t="shared" si="0"/>
        <v>0.032957005226752954</v>
      </c>
      <c r="N11" s="7">
        <f t="shared" si="1"/>
        <v>0.038540276605969856</v>
      </c>
      <c r="O11" s="7">
        <f t="shared" si="6"/>
        <v>0.038540276605969856</v>
      </c>
    </row>
    <row r="12" spans="1:15" ht="15.75">
      <c r="A12" s="19">
        <v>1</v>
      </c>
      <c r="B12" s="17">
        <v>0</v>
      </c>
      <c r="C12" s="17">
        <v>1</v>
      </c>
      <c r="D12" s="18">
        <v>72982.07</v>
      </c>
      <c r="E12" s="3">
        <v>0.1565</v>
      </c>
      <c r="F12" s="3">
        <v>0.7486</v>
      </c>
      <c r="G12" s="3">
        <v>0.7884</v>
      </c>
      <c r="H12" s="3">
        <v>-0.8255</v>
      </c>
      <c r="I12" s="7">
        <f t="shared" si="2"/>
        <v>1.169410762319043</v>
      </c>
      <c r="J12" s="7">
        <f t="shared" si="3"/>
        <v>1</v>
      </c>
      <c r="K12" s="7">
        <f t="shared" si="4"/>
        <v>2.199873810817769</v>
      </c>
      <c r="L12" s="7">
        <f t="shared" si="5"/>
        <v>0.11148042260421574</v>
      </c>
      <c r="M12" s="7">
        <f t="shared" si="0"/>
        <v>0.09533042297570478</v>
      </c>
      <c r="N12" s="7">
        <f t="shared" si="1"/>
        <v>0.11148042260421574</v>
      </c>
      <c r="O12" s="7">
        <f t="shared" si="6"/>
        <v>0.05067582606602995</v>
      </c>
    </row>
    <row r="13" spans="1:15" ht="15.75">
      <c r="A13" s="19">
        <v>1</v>
      </c>
      <c r="B13" s="17">
        <v>1</v>
      </c>
      <c r="C13" s="17">
        <v>0</v>
      </c>
      <c r="D13" s="18">
        <v>59706.46</v>
      </c>
      <c r="E13" s="3">
        <v>0.1565</v>
      </c>
      <c r="F13" s="3">
        <v>0.7486</v>
      </c>
      <c r="G13" s="3">
        <v>0.7884</v>
      </c>
      <c r="H13" s="3">
        <v>-0.8255</v>
      </c>
      <c r="I13" s="7">
        <f t="shared" si="2"/>
        <v>1.169410762319043</v>
      </c>
      <c r="J13" s="7">
        <f t="shared" si="3"/>
        <v>2.1140382902815973</v>
      </c>
      <c r="K13" s="7">
        <f t="shared" si="4"/>
        <v>1</v>
      </c>
      <c r="L13" s="7">
        <f t="shared" si="5"/>
        <v>0.09120187181593646</v>
      </c>
      <c r="M13" s="7">
        <f t="shared" si="0"/>
        <v>0.07798959506330798</v>
      </c>
      <c r="N13" s="7">
        <f t="shared" si="1"/>
        <v>0.04314106903134098</v>
      </c>
      <c r="O13" s="7">
        <f t="shared" si="6"/>
        <v>0.09120187181593646</v>
      </c>
    </row>
    <row r="14" spans="1:15" ht="16.5" thickBot="1">
      <c r="A14" s="20">
        <v>1</v>
      </c>
      <c r="B14" s="21">
        <v>1</v>
      </c>
      <c r="C14" s="21">
        <v>1</v>
      </c>
      <c r="D14" s="22">
        <v>156548.3</v>
      </c>
      <c r="E14" s="3">
        <v>0.1565</v>
      </c>
      <c r="F14" s="3">
        <v>0.7486</v>
      </c>
      <c r="G14" s="3">
        <v>0.7884</v>
      </c>
      <c r="H14" s="3">
        <v>-0.8255</v>
      </c>
      <c r="I14" s="7">
        <f t="shared" si="2"/>
        <v>1.169410762319043</v>
      </c>
      <c r="J14" s="7">
        <f t="shared" si="3"/>
        <v>0.9259824472214596</v>
      </c>
      <c r="K14" s="7">
        <f t="shared" si="4"/>
        <v>0.9635797725537386</v>
      </c>
      <c r="L14" s="7">
        <f t="shared" si="5"/>
        <v>0.23912819466440927</v>
      </c>
      <c r="M14" s="7">
        <f t="shared" si="0"/>
        <v>0.20448605602893316</v>
      </c>
      <c r="N14" s="7">
        <f t="shared" si="1"/>
        <v>0.2582426863294731</v>
      </c>
      <c r="O14" s="7">
        <f t="shared" si="6"/>
        <v>0.24816647409550427</v>
      </c>
    </row>
    <row r="15" spans="1:15" s="14" customFormat="1" ht="38.25" customHeight="1">
      <c r="A15" s="8"/>
      <c r="B15" s="54" t="s">
        <v>2</v>
      </c>
      <c r="C15" s="54"/>
      <c r="D15" s="16">
        <f>SUM(D7:D14)</f>
        <v>654662.66</v>
      </c>
      <c r="E15" s="1"/>
      <c r="F15" s="1"/>
      <c r="G15" s="1"/>
      <c r="H15" s="55" t="s">
        <v>4</v>
      </c>
      <c r="I15" s="55"/>
      <c r="J15" s="55"/>
      <c r="K15" s="55"/>
      <c r="L15" s="55"/>
      <c r="M15" s="13">
        <f>1-SUM(M7:M14)</f>
        <v>0.06958768639583268</v>
      </c>
      <c r="N15" s="13">
        <f>1-SUM(N7:N14)</f>
        <v>0.058380639102269316</v>
      </c>
      <c r="O15" s="13">
        <f>1-SUM(O7:O14)</f>
        <v>0.12155794813794463</v>
      </c>
    </row>
    <row r="17" spans="8:15" ht="42.75">
      <c r="H17" s="5" t="s">
        <v>23</v>
      </c>
      <c r="I17" s="5" t="s">
        <v>24</v>
      </c>
      <c r="J17" s="5" t="s">
        <v>25</v>
      </c>
      <c r="K17" s="5" t="s">
        <v>26</v>
      </c>
      <c r="L17" s="5" t="s">
        <v>27</v>
      </c>
      <c r="M17" s="5" t="s">
        <v>28</v>
      </c>
      <c r="N17" s="5" t="s">
        <v>5</v>
      </c>
      <c r="O17" s="5" t="s">
        <v>6</v>
      </c>
    </row>
    <row r="18" spans="8:15" ht="12.75">
      <c r="H18" s="7">
        <f>EXP((A7*E7)+(B7*F7))</f>
        <v>1</v>
      </c>
      <c r="I18" s="7">
        <f>EXP((B7*F7)+(C7*G7)+(B7*C7*H7))</f>
        <v>1</v>
      </c>
      <c r="J18" s="7">
        <f>EXP((A7*E7)+(C7*G7))</f>
        <v>1</v>
      </c>
      <c r="K18" s="7">
        <f aca="true" t="shared" si="7" ref="K18:K25">L7/H18</f>
        <v>0.03696490036563258</v>
      </c>
      <c r="L18" s="7">
        <f aca="true" t="shared" si="8" ref="L18:L25">L7/I18</f>
        <v>0.03696490036563258</v>
      </c>
      <c r="M18" s="7">
        <f aca="true" t="shared" si="9" ref="M18:M25">L7/J18</f>
        <v>0.03696490036563258</v>
      </c>
      <c r="N18" s="7">
        <f>EXP((A7*E7)+(B7*F7)+(C7*G7)+(B7*C7*H7))</f>
        <v>1</v>
      </c>
      <c r="O18" s="6">
        <f aca="true" t="shared" si="10" ref="O18:O25">L7/N18</f>
        <v>0.03696490036563258</v>
      </c>
    </row>
    <row r="19" spans="8:15" ht="12.75">
      <c r="H19" s="7">
        <f aca="true" t="shared" si="11" ref="H19:H25">EXP((A8*E8)+(B8*F8))</f>
        <v>1</v>
      </c>
      <c r="I19" s="7">
        <f aca="true" t="shared" si="12" ref="I19:I25">EXP((B8*F8)+(C8*G8)+(B8*C8*H8))</f>
        <v>2.199873810817769</v>
      </c>
      <c r="J19" s="7">
        <f aca="true" t="shared" si="13" ref="J19:J25">EXP((A8*E8)+(C8*G8))</f>
        <v>2.199873810817769</v>
      </c>
      <c r="K19" s="7">
        <f t="shared" si="7"/>
        <v>0.14492001117033312</v>
      </c>
      <c r="L19" s="7">
        <f t="shared" si="8"/>
        <v>0.06587651094244416</v>
      </c>
      <c r="M19" s="7">
        <f t="shared" si="9"/>
        <v>0.06587651094244416</v>
      </c>
      <c r="N19" s="7">
        <f aca="true" t="shared" si="14" ref="N19:N25">EXP((A8*E8)+(B8*F8)+(C8*G8)+(B8*C8*H8))</f>
        <v>2.199873810817769</v>
      </c>
      <c r="O19" s="6">
        <f t="shared" si="10"/>
        <v>0.06587651094244416</v>
      </c>
    </row>
    <row r="20" spans="8:15" ht="12.75">
      <c r="H20" s="7">
        <f t="shared" si="11"/>
        <v>2.1140382902815973</v>
      </c>
      <c r="I20" s="7">
        <f t="shared" si="12"/>
        <v>2.1140382902815973</v>
      </c>
      <c r="J20" s="7">
        <f t="shared" si="13"/>
        <v>1</v>
      </c>
      <c r="K20" s="7">
        <f t="shared" si="7"/>
        <v>0.04398459883061662</v>
      </c>
      <c r="L20" s="7">
        <f t="shared" si="8"/>
        <v>0.04398459883061662</v>
      </c>
      <c r="M20" s="7">
        <f t="shared" si="9"/>
        <v>0.0929851261105987</v>
      </c>
      <c r="N20" s="7">
        <f t="shared" si="14"/>
        <v>2.1140382902815973</v>
      </c>
      <c r="O20" s="6">
        <f t="shared" si="10"/>
        <v>0.04398459883061662</v>
      </c>
    </row>
    <row r="21" spans="8:15" ht="12.75">
      <c r="H21" s="7">
        <f t="shared" si="11"/>
        <v>2.1140382902815973</v>
      </c>
      <c r="I21" s="7">
        <f t="shared" si="12"/>
        <v>2.0370445349194357</v>
      </c>
      <c r="J21" s="7">
        <f t="shared" si="13"/>
        <v>2.199873810817769</v>
      </c>
      <c r="K21" s="7">
        <f t="shared" si="7"/>
        <v>0.11578749438369858</v>
      </c>
      <c r="L21" s="7">
        <f t="shared" si="8"/>
        <v>0.12016389061056297</v>
      </c>
      <c r="M21" s="7">
        <f t="shared" si="9"/>
        <v>0.11126965349522085</v>
      </c>
      <c r="N21" s="7">
        <f t="shared" si="14"/>
        <v>2.0370445349194357</v>
      </c>
      <c r="O21" s="6">
        <f t="shared" si="10"/>
        <v>0.12016389061056297</v>
      </c>
    </row>
    <row r="22" spans="8:15" ht="12.75">
      <c r="H22" s="7">
        <f t="shared" si="11"/>
        <v>1.169410762319043</v>
      </c>
      <c r="I22" s="7">
        <f t="shared" si="12"/>
        <v>1</v>
      </c>
      <c r="J22" s="7">
        <f t="shared" si="13"/>
        <v>1.169410762319043</v>
      </c>
      <c r="K22" s="7">
        <f t="shared" si="7"/>
        <v>0.032957005226752954</v>
      </c>
      <c r="L22" s="7">
        <f t="shared" si="8"/>
        <v>0.038540276605969856</v>
      </c>
      <c r="M22" s="7">
        <f t="shared" si="9"/>
        <v>0.032957005226752954</v>
      </c>
      <c r="N22" s="7">
        <f t="shared" si="14"/>
        <v>1.169410762319043</v>
      </c>
      <c r="O22" s="6">
        <f t="shared" si="10"/>
        <v>0.032957005226752954</v>
      </c>
    </row>
    <row r="23" spans="8:15" ht="12.75">
      <c r="H23" s="7">
        <f t="shared" si="11"/>
        <v>1.169410762319043</v>
      </c>
      <c r="I23" s="7">
        <f t="shared" si="12"/>
        <v>2.199873810817769</v>
      </c>
      <c r="J23" s="7">
        <f t="shared" si="13"/>
        <v>2.5725561101141055</v>
      </c>
      <c r="K23" s="7">
        <f t="shared" si="7"/>
        <v>0.09533042297570478</v>
      </c>
      <c r="L23" s="7">
        <f t="shared" si="8"/>
        <v>0.05067582606602995</v>
      </c>
      <c r="M23" s="7">
        <f t="shared" si="9"/>
        <v>0.04333449605469287</v>
      </c>
      <c r="N23" s="7">
        <f t="shared" si="14"/>
        <v>2.5725561101141055</v>
      </c>
      <c r="O23" s="6">
        <f t="shared" si="10"/>
        <v>0.04333449605469287</v>
      </c>
    </row>
    <row r="24" spans="8:15" ht="12.75">
      <c r="H24" s="7">
        <f t="shared" si="11"/>
        <v>2.472179128609849</v>
      </c>
      <c r="I24" s="7">
        <f t="shared" si="12"/>
        <v>2.1140382902815973</v>
      </c>
      <c r="J24" s="7">
        <f t="shared" si="13"/>
        <v>1.169410762319043</v>
      </c>
      <c r="K24" s="7">
        <f t="shared" si="7"/>
        <v>0.03689128783609662</v>
      </c>
      <c r="L24" s="7">
        <f t="shared" si="8"/>
        <v>0.04314106903134098</v>
      </c>
      <c r="M24" s="7">
        <f t="shared" si="9"/>
        <v>0.07798959506330798</v>
      </c>
      <c r="N24" s="7">
        <f t="shared" si="14"/>
        <v>2.472179128609849</v>
      </c>
      <c r="O24" s="6">
        <f t="shared" si="10"/>
        <v>0.03689128783609662</v>
      </c>
    </row>
    <row r="25" spans="8:15" ht="12.75">
      <c r="H25" s="7">
        <f t="shared" si="11"/>
        <v>2.472179128609849</v>
      </c>
      <c r="I25" s="7">
        <f t="shared" si="12"/>
        <v>2.0370445349194357</v>
      </c>
      <c r="J25" s="7">
        <f t="shared" si="13"/>
        <v>2.5725561101141055</v>
      </c>
      <c r="K25" s="7">
        <f t="shared" si="7"/>
        <v>0.09672769739742741</v>
      </c>
      <c r="L25" s="7">
        <f t="shared" si="8"/>
        <v>0.11738977256767079</v>
      </c>
      <c r="M25" s="7">
        <f t="shared" si="9"/>
        <v>0.09295353898181943</v>
      </c>
      <c r="N25" s="7">
        <f t="shared" si="14"/>
        <v>2.382141802457978</v>
      </c>
      <c r="O25" s="6">
        <f t="shared" si="10"/>
        <v>0.10038369437859171</v>
      </c>
    </row>
    <row r="26" spans="8:15" s="14" customFormat="1" ht="25.5" customHeight="1">
      <c r="H26" s="53" t="s">
        <v>7</v>
      </c>
      <c r="I26" s="53"/>
      <c r="J26" s="53"/>
      <c r="K26" s="13">
        <f>1-SUM(K18:K25)</f>
        <v>0.3964365818137374</v>
      </c>
      <c r="L26" s="13">
        <f>1-SUM(L18:L25)</f>
        <v>0.48326315497973216</v>
      </c>
      <c r="M26" s="13">
        <f>1-SUM(M18:M25)</f>
        <v>0.4456691737595305</v>
      </c>
      <c r="N26" s="15" t="s">
        <v>1</v>
      </c>
      <c r="O26" s="13">
        <f>1-SUM(O18:O25)</f>
        <v>0.5194436157546095</v>
      </c>
    </row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</sheetData>
  <sheetProtection/>
  <mergeCells count="3">
    <mergeCell ref="B15:C15"/>
    <mergeCell ref="H15:L15"/>
    <mergeCell ref="H26:J26"/>
  </mergeCells>
  <printOptions/>
  <pageMargins left="0.5" right="0.5" top="0.75" bottom="0.75" header="0.5" footer="0.5"/>
  <pageSetup horizontalDpi="200" verticalDpi="2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H6" sqref="H6"/>
    </sheetView>
  </sheetViews>
  <sheetFormatPr defaultColWidth="9.140625" defaultRowHeight="12.75"/>
  <cols>
    <col min="1" max="1" width="30.140625" style="0" customWidth="1"/>
    <col min="2" max="2" width="17.57421875" style="0" customWidth="1"/>
    <col min="3" max="3" width="21.57421875" style="0" customWidth="1"/>
    <col min="4" max="4" width="19.00390625" style="0" customWidth="1"/>
    <col min="5" max="5" width="20.00390625" style="0" customWidth="1"/>
    <col min="6" max="6" width="17.00390625" style="0" customWidth="1"/>
    <col min="7" max="7" width="18.28125" style="0" customWidth="1"/>
    <col min="8" max="8" width="9.140625" style="65" customWidth="1"/>
  </cols>
  <sheetData>
    <row r="1" ht="15.75">
      <c r="A1" s="58" t="s">
        <v>55</v>
      </c>
    </row>
    <row r="2" spans="1:14" ht="15.75">
      <c r="A2" s="9" t="s">
        <v>54</v>
      </c>
      <c r="B2" s="12"/>
      <c r="C2" s="12"/>
      <c r="D2" s="12"/>
      <c r="E2" s="12"/>
      <c r="F2" s="12"/>
      <c r="G2" s="12"/>
      <c r="H2" s="66"/>
      <c r="I2" s="11"/>
      <c r="J2" s="10"/>
      <c r="K2" s="11"/>
      <c r="L2" s="11"/>
      <c r="M2" s="11"/>
      <c r="N2" s="11"/>
    </row>
    <row r="3" spans="1:14" ht="15.75">
      <c r="A3" s="9" t="s">
        <v>56</v>
      </c>
      <c r="B3" s="12"/>
      <c r="C3" s="12"/>
      <c r="D3" s="12"/>
      <c r="E3" s="12"/>
      <c r="F3" s="12"/>
      <c r="G3" s="12"/>
      <c r="H3" s="66"/>
      <c r="I3" s="11"/>
      <c r="J3" s="10"/>
      <c r="K3" s="11"/>
      <c r="L3" s="11"/>
      <c r="M3" s="11"/>
      <c r="N3" s="11"/>
    </row>
    <row r="4" spans="1:14" ht="15.75">
      <c r="A4" s="9" t="s">
        <v>91</v>
      </c>
      <c r="B4" s="12"/>
      <c r="C4" s="12"/>
      <c r="D4" s="12"/>
      <c r="E4" s="12"/>
      <c r="F4" s="12"/>
      <c r="G4" s="12"/>
      <c r="H4" s="66"/>
      <c r="I4" s="11"/>
      <c r="J4" s="10"/>
      <c r="K4" s="11"/>
      <c r="L4" s="11"/>
      <c r="M4" s="11"/>
      <c r="N4" s="11"/>
    </row>
    <row r="5" spans="1:14" ht="12.75">
      <c r="A5" s="10"/>
      <c r="B5" s="10"/>
      <c r="C5" s="10"/>
      <c r="D5" s="10"/>
      <c r="E5" s="10"/>
      <c r="F5" s="10"/>
      <c r="G5" s="64" t="s">
        <v>100</v>
      </c>
      <c r="H5" s="67" t="s">
        <v>102</v>
      </c>
      <c r="I5" s="11"/>
      <c r="J5" s="10"/>
      <c r="K5" s="11"/>
      <c r="L5" s="11"/>
      <c r="M5" s="11"/>
      <c r="N5" s="11"/>
    </row>
    <row r="6" spans="1:12" ht="63.75">
      <c r="A6" s="26" t="s">
        <v>45</v>
      </c>
      <c r="B6" s="27" t="s">
        <v>29</v>
      </c>
      <c r="C6" s="28" t="s">
        <v>30</v>
      </c>
      <c r="D6" s="28" t="s">
        <v>31</v>
      </c>
      <c r="E6" s="28" t="s">
        <v>32</v>
      </c>
      <c r="F6" s="28" t="s">
        <v>33</v>
      </c>
      <c r="G6" s="29" t="s">
        <v>34</v>
      </c>
      <c r="H6" s="66" t="s">
        <v>34</v>
      </c>
      <c r="I6" s="11"/>
      <c r="J6" s="11"/>
      <c r="K6" s="11"/>
      <c r="L6" s="56"/>
    </row>
    <row r="7" spans="1:12" ht="12.75">
      <c r="A7" s="32" t="s">
        <v>39</v>
      </c>
      <c r="B7" s="6" t="s">
        <v>35</v>
      </c>
      <c r="C7" s="30">
        <f>CalcsForSummaryAndAdjustedPAFs!M15</f>
        <v>0.06958768639583268</v>
      </c>
      <c r="D7" s="6">
        <v>0</v>
      </c>
      <c r="E7" s="30">
        <f>C7-D7</f>
        <v>0.06958768639583268</v>
      </c>
      <c r="F7" s="6">
        <v>2</v>
      </c>
      <c r="G7" s="30">
        <f>E7*F7</f>
        <v>0.13917537279166536</v>
      </c>
      <c r="H7" s="68">
        <v>0.5052999190484699</v>
      </c>
      <c r="I7" s="31"/>
      <c r="J7" s="31"/>
      <c r="K7" s="31"/>
      <c r="L7" s="56"/>
    </row>
    <row r="8" spans="1:12" ht="12.75">
      <c r="A8" s="32" t="s">
        <v>40</v>
      </c>
      <c r="B8" s="6" t="s">
        <v>36</v>
      </c>
      <c r="C8" s="30">
        <f>CalcsForSummaryAndAdjustedPAFs!K26</f>
        <v>0.3964365818137374</v>
      </c>
      <c r="D8" s="30">
        <f>CalcsForSummaryAndAdjustedPAFs!N15</f>
        <v>0.058380639102269316</v>
      </c>
      <c r="E8" s="30">
        <f>C8-D8</f>
        <v>0.3380559427114681</v>
      </c>
      <c r="F8" s="6">
        <v>1</v>
      </c>
      <c r="G8" s="30">
        <f>E8*F8</f>
        <v>0.3380559427114681</v>
      </c>
      <c r="H8" s="69">
        <v>0.3509736433207278</v>
      </c>
      <c r="I8" s="11"/>
      <c r="J8" s="11"/>
      <c r="K8" s="11"/>
      <c r="L8" s="33"/>
    </row>
    <row r="9" spans="1:12" ht="12.75">
      <c r="A9" s="32" t="s">
        <v>41</v>
      </c>
      <c r="B9" s="34" t="s">
        <v>36</v>
      </c>
      <c r="C9" s="30">
        <f>CalcsForSummaryAndAdjustedPAFs!M26</f>
        <v>0.4456691737595305</v>
      </c>
      <c r="D9" s="30">
        <f>CalcsForSummaryAndAdjustedPAFs!O15</f>
        <v>0.12155794813794463</v>
      </c>
      <c r="E9" s="30">
        <f>C9-D9</f>
        <v>0.3241112256215859</v>
      </c>
      <c r="F9" s="6">
        <v>1</v>
      </c>
      <c r="G9" s="30">
        <f>E9*F9</f>
        <v>0.3241112256215859</v>
      </c>
      <c r="H9" s="69">
        <v>0.31955247307433865</v>
      </c>
      <c r="I9" s="11"/>
      <c r="J9" s="11"/>
      <c r="K9" s="11"/>
      <c r="L9" s="33"/>
    </row>
    <row r="10" spans="1:12" ht="12.75">
      <c r="A10" s="44" t="s">
        <v>42</v>
      </c>
      <c r="B10" s="34" t="s">
        <v>37</v>
      </c>
      <c r="C10" s="30">
        <f>CalcsForSummaryAndAdjustedPAFs!O26</f>
        <v>0.5194436157546095</v>
      </c>
      <c r="D10" s="30">
        <f>CalcsForSummaryAndAdjustedPAFs!L26</f>
        <v>0.48326315497973216</v>
      </c>
      <c r="E10" s="30">
        <f>C10-D10</f>
        <v>0.036180460774877354</v>
      </c>
      <c r="F10" s="34">
        <v>2</v>
      </c>
      <c r="G10" s="30">
        <f>E10*F10</f>
        <v>0.07236092154975471</v>
      </c>
      <c r="H10" s="69">
        <v>0.18568579197672297</v>
      </c>
      <c r="I10" s="11"/>
      <c r="J10" s="11"/>
      <c r="K10" s="11"/>
      <c r="L10" s="33"/>
    </row>
    <row r="11" spans="5:12" ht="12.75">
      <c r="E11" s="35" t="s">
        <v>43</v>
      </c>
      <c r="F11" s="36" t="s">
        <v>38</v>
      </c>
      <c r="G11" s="37">
        <f>(SUM(G7:G10))/SUM(F7:F10)</f>
        <v>0.145617243779079</v>
      </c>
      <c r="H11" s="66">
        <v>0.22691863790337655</v>
      </c>
      <c r="I11" s="57"/>
      <c r="J11" s="57"/>
      <c r="K11" s="57"/>
      <c r="L11" s="38"/>
    </row>
    <row r="12" spans="1:12" ht="63.75">
      <c r="A12" s="39" t="s">
        <v>46</v>
      </c>
      <c r="B12" s="27" t="s">
        <v>29</v>
      </c>
      <c r="C12" s="28" t="s">
        <v>30</v>
      </c>
      <c r="D12" s="28" t="s">
        <v>31</v>
      </c>
      <c r="E12" s="28" t="s">
        <v>32</v>
      </c>
      <c r="F12" s="28" t="s">
        <v>33</v>
      </c>
      <c r="G12" s="29" t="s">
        <v>34</v>
      </c>
      <c r="H12" s="66" t="s">
        <v>34</v>
      </c>
      <c r="I12" s="10"/>
      <c r="J12" s="10"/>
      <c r="K12" s="10"/>
      <c r="L12" s="10"/>
    </row>
    <row r="13" spans="1:8" ht="12.75">
      <c r="A13" s="32" t="s">
        <v>48</v>
      </c>
      <c r="B13" s="6" t="s">
        <v>35</v>
      </c>
      <c r="C13" s="30">
        <f>CalcsForSummaryAndAdjustedPAFs!N15</f>
        <v>0.058380639102269316</v>
      </c>
      <c r="D13" s="6">
        <v>0</v>
      </c>
      <c r="E13" s="30">
        <f>C13-D13</f>
        <v>0.058380639102269316</v>
      </c>
      <c r="F13" s="6">
        <v>2</v>
      </c>
      <c r="G13" s="30">
        <f>E13*F13</f>
        <v>0.11676127820453863</v>
      </c>
      <c r="H13" s="65">
        <v>0.4093459236483876</v>
      </c>
    </row>
    <row r="14" spans="1:8" ht="12.75">
      <c r="A14" s="32" t="s">
        <v>49</v>
      </c>
      <c r="B14" s="6" t="s">
        <v>36</v>
      </c>
      <c r="C14" s="30">
        <f>CalcsForSummaryAndAdjustedPAFs!K26</f>
        <v>0.3964365818137374</v>
      </c>
      <c r="D14" s="30">
        <f>CalcsForSummaryAndAdjustedPAFs!M15</f>
        <v>0.06958768639583268</v>
      </c>
      <c r="E14" s="30">
        <f>C14-D14</f>
        <v>0.32684889541790474</v>
      </c>
      <c r="F14" s="6">
        <v>1</v>
      </c>
      <c r="G14" s="30">
        <f>E14*F14</f>
        <v>0.32684889541790474</v>
      </c>
      <c r="H14" s="65">
        <v>0.3029966456206866</v>
      </c>
    </row>
    <row r="15" spans="1:8" ht="12.75">
      <c r="A15" s="44" t="s">
        <v>50</v>
      </c>
      <c r="B15" s="34" t="s">
        <v>36</v>
      </c>
      <c r="C15" s="30">
        <f>CalcsForSummaryAndAdjustedPAFs!L26</f>
        <v>0.48326315497973216</v>
      </c>
      <c r="D15" s="30">
        <f>CalcsForSummaryAndAdjustedPAFs!O15</f>
        <v>0.12155794813794463</v>
      </c>
      <c r="E15" s="30">
        <f>C15-D15</f>
        <v>0.36170520684178753</v>
      </c>
      <c r="F15" s="6">
        <v>1</v>
      </c>
      <c r="G15" s="30">
        <f>E15*F15</f>
        <v>0.36170520684178753</v>
      </c>
      <c r="H15" s="65">
        <v>0.3165171838067514</v>
      </c>
    </row>
    <row r="16" spans="1:8" ht="12.75">
      <c r="A16" s="44" t="s">
        <v>52</v>
      </c>
      <c r="B16" s="34" t="s">
        <v>37</v>
      </c>
      <c r="C16" s="30">
        <f>CalcsForSummaryAndAdjustedPAFs!O26</f>
        <v>0.5194436157546095</v>
      </c>
      <c r="D16" s="30">
        <f>CalcsForSummaryAndAdjustedPAFs!M26</f>
        <v>0.4456691737595305</v>
      </c>
      <c r="E16" s="30">
        <f>C16-D16</f>
        <v>0.07377444199507899</v>
      </c>
      <c r="F16" s="6">
        <v>2</v>
      </c>
      <c r="G16" s="30">
        <f>E16*F16</f>
        <v>0.14754888399015798</v>
      </c>
      <c r="H16" s="65">
        <v>0.17961521344154852</v>
      </c>
    </row>
    <row r="17" spans="5:8" ht="12.75">
      <c r="E17" s="40" t="s">
        <v>44</v>
      </c>
      <c r="F17" s="41" t="s">
        <v>38</v>
      </c>
      <c r="G17" s="42">
        <f>(SUM(G13:G16))/SUM(F13:F16)</f>
        <v>0.15881071074239814</v>
      </c>
      <c r="H17" s="65">
        <v>0.20141249441956235</v>
      </c>
    </row>
    <row r="18" spans="1:8" ht="63.75">
      <c r="A18" s="43" t="s">
        <v>47</v>
      </c>
      <c r="B18" s="27" t="s">
        <v>29</v>
      </c>
      <c r="C18" s="28" t="s">
        <v>30</v>
      </c>
      <c r="D18" s="28" t="s">
        <v>31</v>
      </c>
      <c r="E18" s="28" t="s">
        <v>32</v>
      </c>
      <c r="F18" s="28" t="s">
        <v>33</v>
      </c>
      <c r="G18" s="29" t="s">
        <v>34</v>
      </c>
      <c r="H18" s="65" t="s">
        <v>34</v>
      </c>
    </row>
    <row r="19" spans="1:8" ht="12.75">
      <c r="A19" s="32" t="s">
        <v>51</v>
      </c>
      <c r="B19" s="6" t="s">
        <v>35</v>
      </c>
      <c r="C19" s="30">
        <f>CalcsForSummaryAndAdjustedPAFs!O15</f>
        <v>0.12155794813794463</v>
      </c>
      <c r="D19" s="6">
        <v>0</v>
      </c>
      <c r="E19" s="30">
        <f>C19-D19</f>
        <v>0.12155794813794463</v>
      </c>
      <c r="F19" s="6">
        <v>2</v>
      </c>
      <c r="G19" s="30">
        <f>E19*F19</f>
        <v>0.24311589627588925</v>
      </c>
      <c r="H19" s="65">
        <v>0.6379752544960797</v>
      </c>
    </row>
    <row r="20" spans="1:8" ht="12.75">
      <c r="A20" s="32" t="s">
        <v>52</v>
      </c>
      <c r="B20" s="6" t="s">
        <v>36</v>
      </c>
      <c r="C20" s="30">
        <f>CalcsForSummaryAndAdjustedPAFs!M26</f>
        <v>0.4456691737595305</v>
      </c>
      <c r="D20" s="30">
        <f>CalcsForSummaryAndAdjustedPAFs!M15</f>
        <v>0.06958768639583268</v>
      </c>
      <c r="E20" s="30">
        <f>C20-D20</f>
        <v>0.37608148736369784</v>
      </c>
      <c r="F20" s="6">
        <v>1</v>
      </c>
      <c r="G20" s="30">
        <f>E20*F20</f>
        <v>0.37608148736369784</v>
      </c>
      <c r="H20" s="65">
        <v>0.38589014079814354</v>
      </c>
    </row>
    <row r="21" spans="1:8" ht="12.75">
      <c r="A21" s="32" t="s">
        <v>42</v>
      </c>
      <c r="B21" s="6" t="s">
        <v>36</v>
      </c>
      <c r="C21" s="30">
        <f>CalcsForSummaryAndAdjustedPAFs!L26</f>
        <v>0.48326315497973216</v>
      </c>
      <c r="D21" s="30">
        <f>CalcsForSummaryAndAdjustedPAFs!N15</f>
        <v>0.058380639102269316</v>
      </c>
      <c r="E21" s="30">
        <f>C21-D21</f>
        <v>0.42488251587746284</v>
      </c>
      <c r="F21" s="6">
        <v>1</v>
      </c>
      <c r="G21" s="30">
        <f>E21*F21</f>
        <v>0.42488251587746284</v>
      </c>
      <c r="H21" s="65">
        <v>0.4308318492305975</v>
      </c>
    </row>
    <row r="22" spans="1:8" ht="12.75">
      <c r="A22" s="32" t="s">
        <v>49</v>
      </c>
      <c r="B22" s="6" t="s">
        <v>37</v>
      </c>
      <c r="C22" s="30">
        <f>CalcsForSummaryAndAdjustedPAFs!O26</f>
        <v>0.5194436157546095</v>
      </c>
      <c r="D22" s="30">
        <f>CalcsForSummaryAndAdjustedPAFs!K26</f>
        <v>0.3964365818137374</v>
      </c>
      <c r="E22" s="30">
        <f>C22-D22</f>
        <v>0.12300703394087209</v>
      </c>
      <c r="F22" s="6">
        <v>2</v>
      </c>
      <c r="G22" s="30">
        <f>E22*F22</f>
        <v>0.24601406788174418</v>
      </c>
      <c r="H22" s="65">
        <v>0.34540220379646236</v>
      </c>
    </row>
    <row r="23" spans="5:8" ht="12.75">
      <c r="E23" s="45" t="s">
        <v>11</v>
      </c>
      <c r="F23" s="46" t="s">
        <v>38</v>
      </c>
      <c r="G23" s="42">
        <f>(SUM(G19:G22))/SUM(F19:F22)</f>
        <v>0.21501566123313234</v>
      </c>
      <c r="H23" s="65">
        <v>0.30001657472021387</v>
      </c>
    </row>
    <row r="25" spans="7:8" ht="12.75">
      <c r="G25" s="47">
        <f>SUM(G11,G17,G23)</f>
        <v>0.5194436157546095</v>
      </c>
      <c r="H25" s="65">
        <v>0.7283477070431528</v>
      </c>
    </row>
    <row r="26" spans="5:14" ht="12.75">
      <c r="E26" s="2" t="s">
        <v>53</v>
      </c>
      <c r="F26" s="2"/>
      <c r="G26" s="60">
        <f>1-G25</f>
        <v>0.4805563842453905</v>
      </c>
      <c r="H26" s="65">
        <f>1-H25</f>
        <v>0.27165229295684723</v>
      </c>
      <c r="N26" s="48" t="s">
        <v>39</v>
      </c>
    </row>
  </sheetData>
  <sheetProtection/>
  <mergeCells count="2">
    <mergeCell ref="L6:L7"/>
    <mergeCell ref="I11:K1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1">
      <selection activeCell="C27" sqref="C27"/>
    </sheetView>
  </sheetViews>
  <sheetFormatPr defaultColWidth="9.140625" defaultRowHeight="12.75"/>
  <cols>
    <col min="1" max="1" width="17.7109375" style="0" customWidth="1"/>
    <col min="2" max="2" width="12.28125" style="0" bestFit="1" customWidth="1"/>
  </cols>
  <sheetData>
    <row r="1" ht="15.75">
      <c r="A1" s="58" t="s">
        <v>55</v>
      </c>
    </row>
    <row r="2" spans="1:17" ht="15.75">
      <c r="A2" s="9" t="s">
        <v>54</v>
      </c>
      <c r="B2" s="12"/>
      <c r="C2" s="12"/>
      <c r="D2" s="12"/>
      <c r="E2" s="12"/>
      <c r="F2" s="12"/>
      <c r="G2" s="12"/>
      <c r="H2" s="12"/>
      <c r="I2" s="12"/>
      <c r="J2" s="10"/>
      <c r="K2" s="10"/>
      <c r="L2" s="11"/>
      <c r="M2" s="10"/>
      <c r="N2" s="11"/>
      <c r="O2" s="11"/>
      <c r="P2" s="11"/>
      <c r="Q2" s="11"/>
    </row>
    <row r="3" spans="1:17" ht="15.75">
      <c r="A3" s="9" t="s">
        <v>56</v>
      </c>
      <c r="B3" s="12"/>
      <c r="C3" s="12"/>
      <c r="D3" s="12"/>
      <c r="E3" s="12"/>
      <c r="F3" s="12"/>
      <c r="G3" s="12"/>
      <c r="H3" s="12"/>
      <c r="I3" s="12"/>
      <c r="J3" s="10"/>
      <c r="K3" s="10"/>
      <c r="L3" s="11"/>
      <c r="M3" s="10"/>
      <c r="N3" s="11"/>
      <c r="O3" s="11"/>
      <c r="P3" s="11"/>
      <c r="Q3" s="11"/>
    </row>
    <row r="4" spans="1:17" ht="15.75">
      <c r="A4" s="9" t="s">
        <v>92</v>
      </c>
      <c r="B4" s="12"/>
      <c r="C4" s="12"/>
      <c r="D4" s="12"/>
      <c r="E4" s="12"/>
      <c r="F4" s="12"/>
      <c r="G4" s="12"/>
      <c r="H4" s="12"/>
      <c r="I4" s="12"/>
      <c r="J4" s="10"/>
      <c r="K4" s="10"/>
      <c r="L4" s="11"/>
      <c r="M4" s="10"/>
      <c r="N4" s="11"/>
      <c r="O4" s="11"/>
      <c r="P4" s="11"/>
      <c r="Q4" s="11"/>
    </row>
    <row r="5" spans="1:17" ht="15.75">
      <c r="A5" s="9"/>
      <c r="B5" s="12"/>
      <c r="C5" s="12"/>
      <c r="D5" s="12"/>
      <c r="E5" s="12"/>
      <c r="F5" s="12"/>
      <c r="G5" s="12"/>
      <c r="H5" s="12"/>
      <c r="I5" s="12"/>
      <c r="J5" s="10"/>
      <c r="K5" s="10"/>
      <c r="L5" s="11"/>
      <c r="M5" s="10"/>
      <c r="N5" s="11"/>
      <c r="O5" s="11"/>
      <c r="P5" s="11"/>
      <c r="Q5" s="11"/>
    </row>
    <row r="24" ht="12.75">
      <c r="A24" s="2" t="s">
        <v>93</v>
      </c>
    </row>
    <row r="25" spans="1:3" s="2" customFormat="1" ht="12.75">
      <c r="A25" s="2" t="s">
        <v>95</v>
      </c>
      <c r="B25" s="2" t="s">
        <v>96</v>
      </c>
      <c r="C25" s="2" t="s">
        <v>94</v>
      </c>
    </row>
    <row r="26" spans="1:3" ht="12.75">
      <c r="A26" s="48" t="s">
        <v>98</v>
      </c>
      <c r="B26" s="70">
        <f>0.146*654663</f>
        <v>95580.798</v>
      </c>
      <c r="C26" s="63" t="s">
        <v>97</v>
      </c>
    </row>
    <row r="27" spans="1:3" ht="12.75">
      <c r="A27" s="48" t="s">
        <v>99</v>
      </c>
      <c r="B27" s="70">
        <f>0.227*686038</f>
        <v>155730.62600000002</v>
      </c>
      <c r="C27" s="63" t="s">
        <v>101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 </cp:lastModifiedBy>
  <cp:lastPrinted>2008-11-13T01:47:15Z</cp:lastPrinted>
  <dcterms:created xsi:type="dcterms:W3CDTF">2008-10-11T11:53:11Z</dcterms:created>
  <dcterms:modified xsi:type="dcterms:W3CDTF">2012-05-31T18:11:33Z</dcterms:modified>
  <cp:category/>
  <cp:version/>
  <cp:contentType/>
  <cp:contentStatus/>
</cp:coreProperties>
</file>